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910" windowHeight="8340" activeTab="0"/>
  </bookViews>
  <sheets>
    <sheet name="Biomass" sheetId="1" r:id="rId1"/>
    <sheet name="Data sourc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Kati Svehla</author>
  </authors>
  <commentList>
    <comment ref="K41" authorId="0">
      <text>
        <r>
          <rPr>
            <b/>
            <sz val="10"/>
            <rFont val="Tahoma"/>
            <family val="0"/>
          </rPr>
          <t>Kati Svehla:</t>
        </r>
        <r>
          <rPr>
            <sz val="10"/>
            <rFont val="Tahoma"/>
            <family val="0"/>
          </rPr>
          <t xml:space="preserve">
dmt = dry matter te</t>
        </r>
      </text>
    </comment>
    <comment ref="E46" authorId="0">
      <text>
        <r>
          <rPr>
            <b/>
            <sz val="10"/>
            <rFont val="Tahoma"/>
            <family val="0"/>
          </rPr>
          <t>Kati Svehla:</t>
        </r>
        <r>
          <rPr>
            <sz val="10"/>
            <rFont val="Tahoma"/>
            <family val="0"/>
          </rPr>
          <t xml:space="preserve">
Assume half the yield of poplar pa from conifers as they are slower growing </t>
        </r>
      </text>
    </comment>
  </commentList>
</comments>
</file>

<file path=xl/sharedStrings.xml><?xml version="1.0" encoding="utf-8"?>
<sst xmlns="http://schemas.openxmlformats.org/spreadsheetml/2006/main" count="193" uniqueCount="178">
  <si>
    <t>Table of calorific values for solid biomass (2)</t>
  </si>
  <si>
    <t>Assumptions</t>
  </si>
  <si>
    <t>MJ/kg</t>
  </si>
  <si>
    <t>Data centre requires:</t>
  </si>
  <si>
    <t>kW electricity</t>
  </si>
  <si>
    <t>Green wood</t>
  </si>
  <si>
    <t>Demand profile:</t>
  </si>
  <si>
    <t>constant</t>
  </si>
  <si>
    <t>Seasonal wood</t>
  </si>
  <si>
    <t>Tier 1 availability</t>
  </si>
  <si>
    <t>Dried wood</t>
  </si>
  <si>
    <t>Dry vegetation</t>
  </si>
  <si>
    <t>Crop wastes</t>
  </si>
  <si>
    <t>12 to 15</t>
  </si>
  <si>
    <t>Average calorific value of fuel:</t>
  </si>
  <si>
    <t>Cow dung</t>
  </si>
  <si>
    <t>13 to 15</t>
  </si>
  <si>
    <t>Boiler type</t>
  </si>
  <si>
    <t>expensive (3)</t>
  </si>
  <si>
    <t>rugged (4)</t>
  </si>
  <si>
    <t>Typical maintenance interval, weeks</t>
  </si>
  <si>
    <t>Typical maintenance period, days</t>
  </si>
  <si>
    <t>Source (3)</t>
  </si>
  <si>
    <t>1.5MW boiler, run at constant load</t>
  </si>
  <si>
    <t>Runs only on well graded woodchip fuel</t>
  </si>
  <si>
    <t>High degree of controls and waste heat reuse</t>
  </si>
  <si>
    <t>Combustion power incl waste heat</t>
  </si>
  <si>
    <t>kW</t>
  </si>
  <si>
    <t>Designed for low maintenance</t>
  </si>
  <si>
    <t>2 yrs old, no breakdowns yet</t>
  </si>
  <si>
    <t>Number of seconds in one day:</t>
  </si>
  <si>
    <t xml:space="preserve"> = 24x60x60</t>
  </si>
  <si>
    <t>seconds</t>
  </si>
  <si>
    <t>Expensive, expected life 15-20 years</t>
  </si>
  <si>
    <t>Preventative maintenance, shut down 1 day/quarter</t>
  </si>
  <si>
    <t>Energy input to combustion per day</t>
  </si>
  <si>
    <t>Source (4)</t>
  </si>
  <si>
    <t>2MW boiler, load fluctuates from30-100%</t>
  </si>
  <si>
    <t>Amount of biofuel required per day:</t>
  </si>
  <si>
    <t>Runs on any fuel from woodchip to chicken dung</t>
  </si>
  <si>
    <t>Lower attention to contol &amp; waste heat</t>
  </si>
  <si>
    <t>=</t>
  </si>
  <si>
    <t>Rugged construction, simple</t>
  </si>
  <si>
    <t>3 years old, at least one major breakdown (backburn)</t>
  </si>
  <si>
    <t xml:space="preserve">Engineer called out to fix something 1-2 times a month, </t>
  </si>
  <si>
    <t>Availability = 1 - (maintenance period)/(maintenance interval)</t>
  </si>
  <si>
    <t xml:space="preserve">Typical down time = 1 day; </t>
  </si>
  <si>
    <t xml:space="preserve">Min shutdown time is hours for cooldown &amp; hours setting </t>
  </si>
  <si>
    <t>For expensive boiler</t>
  </si>
  <si>
    <t xml:space="preserve">   of cement if new liner bricks have to be installed in boiler</t>
  </si>
  <si>
    <t>For rugged boiler</t>
  </si>
  <si>
    <t>Sources:</t>
  </si>
  <si>
    <t>(1)</t>
  </si>
  <si>
    <t>Twidell, J; Weir, T: Renewable Energy Resources, 2nd ed; Taylor &amp; Francis, London, 2006</t>
  </si>
  <si>
    <t>(2)</t>
  </si>
  <si>
    <t>Boyle, G; Everett, B;Ramage, R: Energy Systems and Sustainability, Oxford University Press, 2003</t>
  </si>
  <si>
    <t>(3)</t>
  </si>
  <si>
    <t>(4)</t>
  </si>
  <si>
    <t>Site visit to Pentland Plants Biomass 2MW Biomass Boiler, engineer from Pentland Biomass</t>
  </si>
  <si>
    <t>(%)</t>
  </si>
  <si>
    <t>Ash</t>
  </si>
  <si>
    <t>(MJ/kg)</t>
  </si>
  <si>
    <t>Biomass</t>
  </si>
  <si>
    <t>Moisture</t>
  </si>
  <si>
    <t xml:space="preserve">Wood </t>
  </si>
  <si>
    <t>Wheat straw</t>
  </si>
  <si>
    <t>Barley straw</t>
  </si>
  <si>
    <t xml:space="preserve">Lignite </t>
  </si>
  <si>
    <t>Bituminous coal</t>
  </si>
  <si>
    <t>Lower Heating Value</t>
  </si>
  <si>
    <t>Volatile Matter</t>
  </si>
  <si>
    <t>Fixed Carbon</t>
  </si>
  <si>
    <t>Biomass feedstocks analysis (5)</t>
  </si>
  <si>
    <t>Bulk volume of wood products (5)</t>
  </si>
  <si>
    <t>Bulk volume</t>
  </si>
  <si>
    <t>m3/te</t>
  </si>
  <si>
    <t>Hardwood chips</t>
  </si>
  <si>
    <t>Softwood chips</t>
  </si>
  <si>
    <t>Pellets</t>
  </si>
  <si>
    <t>Sawdust</t>
  </si>
  <si>
    <t>Planer shavings</t>
  </si>
  <si>
    <t>5.2-5.6</t>
  </si>
  <si>
    <t>1.6-1.8</t>
  </si>
  <si>
    <t>(5)</t>
  </si>
  <si>
    <t>(6)</t>
  </si>
  <si>
    <t>McKendry, P: Energy production from biomass (part 1): overview of biomass, Bioresource Technology 83 pp37-46, 2002</t>
  </si>
  <si>
    <t>Efficiency of electricity conversion (2),(5):</t>
  </si>
  <si>
    <t>Wheat</t>
  </si>
  <si>
    <t>Poplar</t>
  </si>
  <si>
    <t>Willow</t>
  </si>
  <si>
    <t>Switchgrass</t>
  </si>
  <si>
    <t>Miscanthus</t>
  </si>
  <si>
    <t>Crop yield</t>
  </si>
  <si>
    <t>Higher H Val</t>
  </si>
  <si>
    <t>Energy yield</t>
  </si>
  <si>
    <t>GJ/ha</t>
  </si>
  <si>
    <t>MJ/kg, dry</t>
  </si>
  <si>
    <t>dmt/ha/yer</t>
  </si>
  <si>
    <t xml:space="preserve"> 10-15</t>
  </si>
  <si>
    <t xml:space="preserve"> 12-30</t>
  </si>
  <si>
    <t xml:space="preserve"> 173-259</t>
  </si>
  <si>
    <t xml:space="preserve"> 187-280</t>
  </si>
  <si>
    <t xml:space="preserve"> 222-555</t>
  </si>
  <si>
    <t>Energy yields per ha  (5)</t>
  </si>
  <si>
    <t>Electricity from wood (6)</t>
  </si>
  <si>
    <t>McKendry, P: Energy production from biomass (part 2): conversion technologies  Bioresource Technology 83 pp47-54, 2002</t>
  </si>
  <si>
    <t>Small CHP plant</t>
  </si>
  <si>
    <t>Input parameters</t>
  </si>
  <si>
    <t>Calculations</t>
  </si>
  <si>
    <t>= requirement/efficiency</t>
  </si>
  <si>
    <t xml:space="preserve"> = combustion  x sec/day</t>
  </si>
  <si>
    <t>= Energy / av calorific val</t>
  </si>
  <si>
    <t>te/day</t>
  </si>
  <si>
    <t>kJ/ day</t>
  </si>
  <si>
    <t>kg/ day</t>
  </si>
  <si>
    <t>Average bulk  volume of wood:</t>
  </si>
  <si>
    <t>softwood chips</t>
  </si>
  <si>
    <t>m3/day</t>
  </si>
  <si>
    <t>Energy &amp; Availability Calculation</t>
  </si>
  <si>
    <t>Energy</t>
  </si>
  <si>
    <t>Availability</t>
  </si>
  <si>
    <t>Energy yield calculations</t>
  </si>
  <si>
    <t>Assumptions:</t>
  </si>
  <si>
    <t>Dry matter energy yield</t>
  </si>
  <si>
    <t>Factor for dry/seasonal weight:</t>
  </si>
  <si>
    <t>te dry matter per te delivered chips</t>
  </si>
  <si>
    <t>Calculation:</t>
  </si>
  <si>
    <t>Annual mass of woodchips:</t>
  </si>
  <si>
    <t>te seasonal wood</t>
  </si>
  <si>
    <t>Annual dry mass in those chips:</t>
  </si>
  <si>
    <t>te dry matter (= mass x factor)</t>
  </si>
  <si>
    <t>Proportion of finished wood for chippings</t>
  </si>
  <si>
    <t xml:space="preserve"> =</t>
  </si>
  <si>
    <t>Energy yield of seasonal wood</t>
  </si>
  <si>
    <t>te dry matter / ha/ yr</t>
  </si>
  <si>
    <t>only the offcuts are chipped</t>
  </si>
  <si>
    <t>Availability data - from convrsations with site engineers:</t>
  </si>
  <si>
    <t>Data Sources</t>
  </si>
  <si>
    <t>Biomass Powered Data Centre</t>
  </si>
  <si>
    <t>Conclusion</t>
  </si>
  <si>
    <t>Biomass could power the data centre but would require woodchips</t>
  </si>
  <si>
    <t>But even the best boiler does not have the required availability</t>
  </si>
  <si>
    <t>Backup power always required</t>
  </si>
  <si>
    <t>Data used:</t>
  </si>
  <si>
    <t>(7)</t>
  </si>
  <si>
    <t>Royal Forestry Society: http://www.rfs.org.uk/learning/harvesting accessed 12 April 2010</t>
  </si>
  <si>
    <t>"1 hectare (2.46 acres) broadleaved woodland should produce about 5 tonnes of fresh logs a year".</t>
  </si>
  <si>
    <t>Source (7)</t>
  </si>
  <si>
    <t>20 years to maturity (7)</t>
  </si>
  <si>
    <t>Conifers and cherries have  a life of 40-60 years'</t>
  </si>
  <si>
    <t>No of hectares   = te dry matter /(proportion chips x yield per ha)</t>
  </si>
  <si>
    <t>ha required</t>
  </si>
  <si>
    <t>About 950 ha of managed conifer forest required to fuel this plant</t>
  </si>
  <si>
    <t>BUT  50% of the output is high-value finished wood,</t>
  </si>
  <si>
    <t>days</t>
  </si>
  <si>
    <t xml:space="preserve"> 4-20 days per year</t>
  </si>
  <si>
    <t>Days backup power required</t>
  </si>
  <si>
    <t>Waste Heat Calculation</t>
  </si>
  <si>
    <t>Assume unrecoverable losses incl heat for drying woodchip etc</t>
  </si>
  <si>
    <t>Max Waste heat recovered = 1-losses - electricity prdn</t>
  </si>
  <si>
    <t>Total energy available per quarter  = data centre power x</t>
  </si>
  <si>
    <t xml:space="preserve">  plant availability/electr efficiency  x13 x7 x24</t>
  </si>
  <si>
    <t>kWh</t>
  </si>
  <si>
    <t>Total for waste heat avaliable per quarter</t>
  </si>
  <si>
    <t xml:space="preserve"> = Energy x recovery efficiency</t>
  </si>
  <si>
    <t>If electrical conversion efficiency is only 20%, waste heat will be available at high temp (50-60 deg)</t>
  </si>
  <si>
    <t>(8)</t>
  </si>
  <si>
    <t>MacKay, D J C: Sustainable Energy - Without the Hot Air, Cambridge University Press, 2009  pg 53</t>
  </si>
  <si>
    <t>kWh/pp/day</t>
  </si>
  <si>
    <t>Assumed no of people per household</t>
  </si>
  <si>
    <t>Heating &amp; hot water required for house per quarter</t>
  </si>
  <si>
    <t>kWh per q</t>
  </si>
  <si>
    <t>No of households to be supplied</t>
  </si>
  <si>
    <t>Space heating energy required per person  (8)</t>
  </si>
  <si>
    <t>Factor for for Northerly climate</t>
  </si>
  <si>
    <t>Biomass furnace capcity</t>
  </si>
  <si>
    <t>Site visit to Queen Margaret University 1.5MW Biomass boiler, engineer from Buccleuch Environmental Services , 24 February 2010</t>
  </si>
  <si>
    <t>Softwood is slower growing so assume half the yield poplar or willow in terms of yield per hectare per year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</si>
</sst>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0.000%"/>
    <numFmt numFmtId="170" formatCode="0.0000%"/>
    <numFmt numFmtId="171" formatCode="0.000000"/>
    <numFmt numFmtId="172" formatCode="0.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  <xf numFmtId="0" fontId="0" fillId="0" borderId="4" xfId="0" applyBorder="1" applyAlignment="1" quotePrefix="1">
      <alignment/>
    </xf>
    <xf numFmtId="0" fontId="0" fillId="0" borderId="0" xfId="0" applyAlignment="1" quotePrefix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right"/>
    </xf>
    <xf numFmtId="169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4" xfId="0" applyFon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7" fontId="0" fillId="0" borderId="0" xfId="0" applyNumberFormat="1" applyBorder="1" applyAlignment="1">
      <alignment/>
    </xf>
    <xf numFmtId="0" fontId="4" fillId="0" borderId="0" xfId="0" applyFont="1" applyAlignment="1">
      <alignment vertic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right"/>
    </xf>
    <xf numFmtId="1" fontId="0" fillId="4" borderId="0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 quotePrefix="1">
      <alignment horizontal="center"/>
    </xf>
    <xf numFmtId="167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0" fillId="4" borderId="0" xfId="0" applyFill="1" applyBorder="1" applyAlignment="1">
      <alignment horizontal="left"/>
    </xf>
    <xf numFmtId="0" fontId="3" fillId="2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/>
    </xf>
    <xf numFmtId="0" fontId="0" fillId="3" borderId="0" xfId="0" applyFill="1" applyBorder="1" applyAlignment="1" quotePrefix="1">
      <alignment horizontal="right"/>
    </xf>
    <xf numFmtId="1" fontId="0" fillId="3" borderId="0" xfId="0" applyNumberFormat="1" applyFill="1" applyBorder="1" applyAlignment="1">
      <alignment/>
    </xf>
    <xf numFmtId="0" fontId="3" fillId="3" borderId="4" xfId="0" applyFont="1" applyFill="1" applyBorder="1" applyAlignment="1">
      <alignment vertical="center"/>
    </xf>
    <xf numFmtId="169" fontId="0" fillId="3" borderId="0" xfId="21" applyNumberFormat="1" applyFill="1" applyBorder="1" applyAlignment="1">
      <alignment/>
    </xf>
    <xf numFmtId="166" fontId="0" fillId="3" borderId="0" xfId="0" applyNumberFormat="1" applyFill="1" applyBorder="1" applyAlignment="1">
      <alignment/>
    </xf>
    <xf numFmtId="167" fontId="0" fillId="3" borderId="0" xfId="0" applyNumberFormat="1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9" fontId="0" fillId="3" borderId="0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A33">
      <selection activeCell="E59" sqref="E59"/>
    </sheetView>
  </sheetViews>
  <sheetFormatPr defaultColWidth="9.140625" defaultRowHeight="12.75"/>
  <cols>
    <col min="1" max="1" width="14.57421875" style="0" customWidth="1"/>
    <col min="2" max="6" width="11.140625" style="0" customWidth="1"/>
    <col min="7" max="7" width="13.28125" style="0" customWidth="1"/>
    <col min="8" max="8" width="10.7109375" style="0" customWidth="1"/>
    <col min="9" max="9" width="9.57421875" style="0" customWidth="1"/>
    <col min="10" max="10" width="14.421875" style="0" customWidth="1"/>
    <col min="13" max="13" width="10.7109375" style="0" customWidth="1"/>
    <col min="14" max="14" width="16.8515625" style="0" customWidth="1"/>
    <col min="15" max="17" width="9.57421875" style="0" customWidth="1"/>
    <col min="18" max="18" width="12.140625" style="0" customWidth="1"/>
    <col min="21" max="21" width="15.421875" style="0" customWidth="1"/>
    <col min="22" max="24" width="11.421875" style="0" customWidth="1"/>
  </cols>
  <sheetData>
    <row r="1" ht="18">
      <c r="A1" s="19" t="s">
        <v>138</v>
      </c>
    </row>
    <row r="3" spans="14:19" ht="12.75">
      <c r="N3" s="1" t="s">
        <v>72</v>
      </c>
      <c r="O3" s="2"/>
      <c r="P3" s="2"/>
      <c r="Q3" s="2"/>
      <c r="R3" s="2"/>
      <c r="S3" s="3"/>
    </row>
    <row r="4" spans="1:19" ht="38.25">
      <c r="A4" s="70" t="s">
        <v>118</v>
      </c>
      <c r="B4" s="52"/>
      <c r="C4" s="52"/>
      <c r="D4" s="52"/>
      <c r="E4" s="52"/>
      <c r="F4" s="52"/>
      <c r="G4" s="53"/>
      <c r="I4" s="34" t="s">
        <v>143</v>
      </c>
      <c r="N4" s="14" t="s">
        <v>62</v>
      </c>
      <c r="O4" s="15" t="s">
        <v>63</v>
      </c>
      <c r="P4" s="15" t="s">
        <v>70</v>
      </c>
      <c r="Q4" s="15" t="s">
        <v>71</v>
      </c>
      <c r="R4" s="15" t="s">
        <v>60</v>
      </c>
      <c r="S4" s="16" t="s">
        <v>69</v>
      </c>
    </row>
    <row r="5" spans="1:19" ht="12.75">
      <c r="A5" s="57" t="s">
        <v>107</v>
      </c>
      <c r="B5" s="20"/>
      <c r="C5" s="20"/>
      <c r="D5" s="20"/>
      <c r="E5" s="20"/>
      <c r="F5" s="20"/>
      <c r="G5" s="28"/>
      <c r="I5" s="1" t="s">
        <v>0</v>
      </c>
      <c r="J5" s="2"/>
      <c r="K5" s="2"/>
      <c r="L5" s="3"/>
      <c r="N5" s="4"/>
      <c r="O5" s="5" t="s">
        <v>59</v>
      </c>
      <c r="P5" s="5" t="s">
        <v>59</v>
      </c>
      <c r="Q5" s="5" t="s">
        <v>59</v>
      </c>
      <c r="R5" s="5" t="s">
        <v>59</v>
      </c>
      <c r="S5" s="6" t="s">
        <v>61</v>
      </c>
    </row>
    <row r="6" spans="1:19" ht="12.75">
      <c r="A6" s="25"/>
      <c r="B6" s="20"/>
      <c r="C6" s="71"/>
      <c r="D6" s="26" t="s">
        <v>3</v>
      </c>
      <c r="E6" s="20">
        <v>320</v>
      </c>
      <c r="F6" s="20" t="s">
        <v>4</v>
      </c>
      <c r="G6" s="28"/>
      <c r="I6" s="4"/>
      <c r="J6" s="5"/>
      <c r="K6" s="5" t="s">
        <v>2</v>
      </c>
      <c r="L6" s="6"/>
      <c r="N6" s="4" t="s">
        <v>64</v>
      </c>
      <c r="O6" s="5">
        <v>20</v>
      </c>
      <c r="P6" s="5">
        <v>82</v>
      </c>
      <c r="Q6" s="5">
        <v>17</v>
      </c>
      <c r="R6" s="5">
        <v>1</v>
      </c>
      <c r="S6" s="6">
        <v>18.6</v>
      </c>
    </row>
    <row r="7" spans="1:19" ht="12.75">
      <c r="A7" s="25"/>
      <c r="B7" s="20"/>
      <c r="C7" s="71"/>
      <c r="D7" s="26" t="s">
        <v>6</v>
      </c>
      <c r="E7" s="26" t="s">
        <v>7</v>
      </c>
      <c r="F7" s="20"/>
      <c r="G7" s="28"/>
      <c r="I7" s="4"/>
      <c r="J7" s="5" t="s">
        <v>5</v>
      </c>
      <c r="K7" s="5">
        <v>8</v>
      </c>
      <c r="L7" s="6"/>
      <c r="N7" s="4" t="s">
        <v>65</v>
      </c>
      <c r="O7" s="5">
        <v>16</v>
      </c>
      <c r="P7" s="5">
        <v>59</v>
      </c>
      <c r="Q7" s="5">
        <v>21</v>
      </c>
      <c r="R7" s="5">
        <v>4</v>
      </c>
      <c r="S7" s="6">
        <v>17.3</v>
      </c>
    </row>
    <row r="8" spans="1:19" ht="12.75">
      <c r="A8" s="25"/>
      <c r="B8" s="20"/>
      <c r="C8" s="71"/>
      <c r="D8" s="26" t="s">
        <v>9</v>
      </c>
      <c r="E8" s="27">
        <v>0.99671</v>
      </c>
      <c r="F8" s="20"/>
      <c r="G8" s="28"/>
      <c r="I8" s="4"/>
      <c r="J8" s="5" t="s">
        <v>8</v>
      </c>
      <c r="K8" s="5">
        <v>13</v>
      </c>
      <c r="L8" s="6"/>
      <c r="N8" s="4" t="s">
        <v>66</v>
      </c>
      <c r="O8" s="5">
        <v>30</v>
      </c>
      <c r="P8" s="5">
        <v>46</v>
      </c>
      <c r="Q8" s="5">
        <v>18</v>
      </c>
      <c r="R8" s="5">
        <v>6</v>
      </c>
      <c r="S8" s="6">
        <v>16.1</v>
      </c>
    </row>
    <row r="9" spans="1:19" ht="12.75">
      <c r="A9" s="25"/>
      <c r="B9" s="20"/>
      <c r="C9" s="26"/>
      <c r="D9" s="27"/>
      <c r="E9" s="20"/>
      <c r="F9" s="20"/>
      <c r="G9" s="28"/>
      <c r="I9" s="4"/>
      <c r="J9" s="5" t="s">
        <v>10</v>
      </c>
      <c r="K9" s="5">
        <v>16</v>
      </c>
      <c r="L9" s="6"/>
      <c r="N9" s="4" t="s">
        <v>67</v>
      </c>
      <c r="O9" s="5">
        <v>34</v>
      </c>
      <c r="P9" s="5">
        <v>29</v>
      </c>
      <c r="Q9" s="5">
        <v>31</v>
      </c>
      <c r="R9" s="5">
        <v>6</v>
      </c>
      <c r="S9" s="6">
        <v>26.8</v>
      </c>
    </row>
    <row r="10" spans="1:19" ht="12.75">
      <c r="A10" s="29" t="s">
        <v>1</v>
      </c>
      <c r="B10" s="20"/>
      <c r="C10" s="26"/>
      <c r="D10" s="27"/>
      <c r="E10" s="20"/>
      <c r="F10" s="20"/>
      <c r="G10" s="28"/>
      <c r="I10" s="4"/>
      <c r="J10" s="5" t="s">
        <v>11</v>
      </c>
      <c r="K10" s="5">
        <v>15</v>
      </c>
      <c r="L10" s="6"/>
      <c r="N10" s="8" t="s">
        <v>68</v>
      </c>
      <c r="O10" s="9">
        <v>11</v>
      </c>
      <c r="P10" s="9">
        <v>35</v>
      </c>
      <c r="Q10" s="9">
        <v>45</v>
      </c>
      <c r="R10" s="9">
        <v>9</v>
      </c>
      <c r="S10" s="11">
        <v>34</v>
      </c>
    </row>
    <row r="11" spans="1:12" ht="12.75">
      <c r="A11" s="25"/>
      <c r="B11" s="20"/>
      <c r="C11" s="20"/>
      <c r="D11" s="26" t="s">
        <v>86</v>
      </c>
      <c r="E11" s="30">
        <v>0.2</v>
      </c>
      <c r="F11" s="20" t="s">
        <v>106</v>
      </c>
      <c r="G11" s="28"/>
      <c r="I11" s="4"/>
      <c r="J11" s="5" t="s">
        <v>12</v>
      </c>
      <c r="K11" s="7" t="s">
        <v>13</v>
      </c>
      <c r="L11" s="6"/>
    </row>
    <row r="12" spans="1:12" ht="12.75">
      <c r="A12" s="25"/>
      <c r="B12" s="20"/>
      <c r="C12" s="20"/>
      <c r="D12" s="26" t="s">
        <v>14</v>
      </c>
      <c r="E12" s="20">
        <v>13</v>
      </c>
      <c r="F12" s="20" t="s">
        <v>2</v>
      </c>
      <c r="G12" s="28"/>
      <c r="I12" s="8"/>
      <c r="J12" s="9" t="s">
        <v>15</v>
      </c>
      <c r="K12" s="10" t="s">
        <v>16</v>
      </c>
      <c r="L12" s="11"/>
    </row>
    <row r="13" spans="1:7" ht="12.75">
      <c r="A13" s="25"/>
      <c r="B13" s="20"/>
      <c r="C13" s="20"/>
      <c r="D13" s="26" t="s">
        <v>115</v>
      </c>
      <c r="E13" s="20">
        <v>5.5</v>
      </c>
      <c r="F13" s="20" t="s">
        <v>75</v>
      </c>
      <c r="G13" s="31" t="s">
        <v>116</v>
      </c>
    </row>
    <row r="14" spans="1:12" ht="12.75">
      <c r="A14" s="25"/>
      <c r="B14" s="20"/>
      <c r="C14" s="26"/>
      <c r="D14" s="20"/>
      <c r="E14" s="20"/>
      <c r="F14" s="20"/>
      <c r="G14" s="28"/>
      <c r="I14" s="1" t="s">
        <v>73</v>
      </c>
      <c r="J14" s="2"/>
      <c r="K14" s="2"/>
      <c r="L14" s="3"/>
    </row>
    <row r="15" spans="1:12" ht="12.75">
      <c r="A15" s="25"/>
      <c r="B15" s="20"/>
      <c r="C15" s="71"/>
      <c r="D15" s="26" t="s">
        <v>17</v>
      </c>
      <c r="E15" s="32" t="s">
        <v>18</v>
      </c>
      <c r="F15" s="32" t="s">
        <v>19</v>
      </c>
      <c r="G15" s="28"/>
      <c r="I15" s="4"/>
      <c r="J15" s="5" t="s">
        <v>62</v>
      </c>
      <c r="K15" s="5" t="s">
        <v>74</v>
      </c>
      <c r="L15" s="6"/>
    </row>
    <row r="16" spans="1:12" ht="12.75">
      <c r="A16" s="25"/>
      <c r="B16" s="20"/>
      <c r="C16" s="71"/>
      <c r="D16" s="26" t="s">
        <v>20</v>
      </c>
      <c r="E16" s="32">
        <v>13</v>
      </c>
      <c r="F16" s="32">
        <v>4</v>
      </c>
      <c r="G16" s="28"/>
      <c r="I16" s="4"/>
      <c r="J16" s="5"/>
      <c r="K16" s="5" t="s">
        <v>75</v>
      </c>
      <c r="L16" s="6"/>
    </row>
    <row r="17" spans="1:12" ht="12.75">
      <c r="A17" s="25"/>
      <c r="B17" s="20"/>
      <c r="C17" s="71"/>
      <c r="D17" s="26" t="s">
        <v>21</v>
      </c>
      <c r="E17" s="32">
        <v>1</v>
      </c>
      <c r="F17" s="32">
        <f>(1+2)/2</f>
        <v>1.5</v>
      </c>
      <c r="G17" s="28"/>
      <c r="I17" s="4"/>
      <c r="J17" s="5" t="s">
        <v>76</v>
      </c>
      <c r="K17" s="17">
        <v>4.4</v>
      </c>
      <c r="L17" s="6"/>
    </row>
    <row r="18" spans="1:12" ht="12.75">
      <c r="A18" s="25"/>
      <c r="B18" s="20"/>
      <c r="C18" s="20"/>
      <c r="D18" s="20"/>
      <c r="E18" s="20"/>
      <c r="F18" s="20"/>
      <c r="G18" s="28"/>
      <c r="I18" s="4"/>
      <c r="J18" s="5" t="s">
        <v>77</v>
      </c>
      <c r="K18" s="17" t="s">
        <v>81</v>
      </c>
      <c r="L18" s="6"/>
    </row>
    <row r="19" spans="1:12" ht="12.75">
      <c r="A19" s="58" t="s">
        <v>108</v>
      </c>
      <c r="B19" s="21"/>
      <c r="C19" s="21"/>
      <c r="D19" s="21"/>
      <c r="E19" s="21"/>
      <c r="F19" s="21"/>
      <c r="G19" s="22"/>
      <c r="I19" s="4"/>
      <c r="J19" s="5" t="s">
        <v>78</v>
      </c>
      <c r="K19" s="17" t="s">
        <v>82</v>
      </c>
      <c r="L19" s="6"/>
    </row>
    <row r="20" spans="1:12" ht="12.75">
      <c r="A20" s="58" t="s">
        <v>119</v>
      </c>
      <c r="B20" s="21"/>
      <c r="C20" s="21"/>
      <c r="D20" s="21"/>
      <c r="E20" s="21"/>
      <c r="F20" s="21"/>
      <c r="G20" s="22"/>
      <c r="I20" s="4"/>
      <c r="J20" s="5" t="s">
        <v>79</v>
      </c>
      <c r="K20" s="17">
        <v>6.2</v>
      </c>
      <c r="L20" s="6"/>
    </row>
    <row r="21" spans="1:12" ht="12.75">
      <c r="A21" s="23"/>
      <c r="B21" s="21"/>
      <c r="C21" s="24" t="s">
        <v>26</v>
      </c>
      <c r="D21" s="21"/>
      <c r="E21" s="59" t="s">
        <v>109</v>
      </c>
      <c r="F21" s="60">
        <f>E6/E11</f>
        <v>1600</v>
      </c>
      <c r="G21" s="22" t="s">
        <v>27</v>
      </c>
      <c r="I21" s="8"/>
      <c r="J21" s="9" t="s">
        <v>80</v>
      </c>
      <c r="K21" s="18">
        <v>10.3</v>
      </c>
      <c r="L21" s="11"/>
    </row>
    <row r="22" spans="1:7" ht="12.75">
      <c r="A22" s="23"/>
      <c r="B22" s="21"/>
      <c r="C22" s="24" t="s">
        <v>30</v>
      </c>
      <c r="D22" s="21"/>
      <c r="E22" s="24" t="s">
        <v>31</v>
      </c>
      <c r="F22" s="21">
        <f>24*60*60</f>
        <v>86400</v>
      </c>
      <c r="G22" s="22" t="s">
        <v>32</v>
      </c>
    </row>
    <row r="23" spans="1:7" ht="12.75">
      <c r="A23" s="23"/>
      <c r="B23" s="21"/>
      <c r="C23" s="24" t="s">
        <v>35</v>
      </c>
      <c r="D23" s="21"/>
      <c r="E23" s="24" t="s">
        <v>110</v>
      </c>
      <c r="F23" s="21">
        <f>F21*F22</f>
        <v>138240000</v>
      </c>
      <c r="G23" s="22" t="s">
        <v>113</v>
      </c>
    </row>
    <row r="24" spans="1:7" ht="12.75">
      <c r="A24" s="23"/>
      <c r="B24" s="21"/>
      <c r="C24" s="21"/>
      <c r="D24" s="21"/>
      <c r="E24" s="24"/>
      <c r="F24" s="21"/>
      <c r="G24" s="22"/>
    </row>
    <row r="25" spans="1:7" ht="12.75">
      <c r="A25" s="23"/>
      <c r="B25" s="21"/>
      <c r="C25" s="24" t="s">
        <v>38</v>
      </c>
      <c r="D25" s="21"/>
      <c r="E25" s="59" t="s">
        <v>111</v>
      </c>
      <c r="F25" s="60">
        <f>F23/(1000*E12)</f>
        <v>10633.846153846154</v>
      </c>
      <c r="G25" s="22" t="s">
        <v>114</v>
      </c>
    </row>
    <row r="26" spans="1:7" ht="12.75">
      <c r="A26" s="23"/>
      <c r="B26" s="21"/>
      <c r="C26" s="21"/>
      <c r="D26" s="21"/>
      <c r="E26" s="21"/>
      <c r="F26" s="21"/>
      <c r="G26" s="22"/>
    </row>
    <row r="27" spans="1:7" ht="12.75">
      <c r="A27" s="61" t="s">
        <v>120</v>
      </c>
      <c r="B27" s="21"/>
      <c r="C27" s="21"/>
      <c r="D27" s="21"/>
      <c r="E27" s="21"/>
      <c r="F27" s="21"/>
      <c r="G27" s="22"/>
    </row>
    <row r="28" spans="1:7" ht="12.75">
      <c r="A28" s="23"/>
      <c r="B28" s="21" t="s">
        <v>45</v>
      </c>
      <c r="C28" s="21"/>
      <c r="D28" s="21"/>
      <c r="E28" s="21"/>
      <c r="F28" s="21"/>
      <c r="G28" s="22"/>
    </row>
    <row r="29" spans="1:7" ht="12.75">
      <c r="A29" s="23"/>
      <c r="B29" s="21"/>
      <c r="C29" s="21"/>
      <c r="D29" s="21" t="s">
        <v>120</v>
      </c>
      <c r="E29" s="21"/>
      <c r="F29" s="66" t="s">
        <v>156</v>
      </c>
      <c r="G29" s="22"/>
    </row>
    <row r="30" spans="1:7" ht="12.75">
      <c r="A30" s="23"/>
      <c r="B30" s="21" t="s">
        <v>48</v>
      </c>
      <c r="C30" s="21"/>
      <c r="D30" s="62">
        <f>1-(E17/(E16*7))</f>
        <v>0.989010989010989</v>
      </c>
      <c r="E30" s="21"/>
      <c r="F30" s="64">
        <f>(1-D30)*365</f>
        <v>4.010989010988997</v>
      </c>
      <c r="G30" s="22" t="s">
        <v>154</v>
      </c>
    </row>
    <row r="31" spans="1:7" ht="12.75">
      <c r="A31" s="23"/>
      <c r="B31" s="21" t="s">
        <v>50</v>
      </c>
      <c r="C31" s="21"/>
      <c r="D31" s="62">
        <f>1-(F17/(F16*7))</f>
        <v>0.9464285714285714</v>
      </c>
      <c r="E31" s="21"/>
      <c r="F31" s="64">
        <f>(1-D31)*365</f>
        <v>19.55357142857144</v>
      </c>
      <c r="G31" s="22" t="s">
        <v>154</v>
      </c>
    </row>
    <row r="32" spans="1:7" ht="12.75">
      <c r="A32" s="23"/>
      <c r="B32" s="21"/>
      <c r="C32" s="21"/>
      <c r="D32" s="62"/>
      <c r="E32" s="21"/>
      <c r="F32" s="21"/>
      <c r="G32" s="22"/>
    </row>
    <row r="33" spans="1:7" ht="12.75">
      <c r="A33" s="49" t="s">
        <v>139</v>
      </c>
      <c r="B33" s="39"/>
      <c r="C33" s="39"/>
      <c r="D33" s="39"/>
      <c r="E33" s="39"/>
      <c r="F33" s="39"/>
      <c r="G33" s="42"/>
    </row>
    <row r="34" spans="1:7" ht="12.75">
      <c r="A34" s="78"/>
      <c r="B34" s="39" t="s">
        <v>175</v>
      </c>
      <c r="C34" s="39"/>
      <c r="D34" s="39"/>
      <c r="E34" s="39"/>
      <c r="F34" s="41">
        <f>F21</f>
        <v>1600</v>
      </c>
      <c r="G34" s="42" t="s">
        <v>27</v>
      </c>
    </row>
    <row r="35" spans="1:7" ht="12.75">
      <c r="A35" s="38"/>
      <c r="B35" s="50"/>
      <c r="C35" s="39"/>
      <c r="D35" s="50"/>
      <c r="E35" s="40" t="s">
        <v>140</v>
      </c>
      <c r="F35" s="44">
        <f>F25/1000</f>
        <v>10.633846153846154</v>
      </c>
      <c r="G35" s="42" t="s">
        <v>112</v>
      </c>
    </row>
    <row r="36" spans="1:7" ht="12.75">
      <c r="A36" s="38"/>
      <c r="B36" s="39"/>
      <c r="C36" s="39"/>
      <c r="D36" s="39"/>
      <c r="E36" s="43" t="s">
        <v>41</v>
      </c>
      <c r="F36" s="44">
        <f>F35*E13</f>
        <v>58.48615384615385</v>
      </c>
      <c r="G36" s="42" t="s">
        <v>117</v>
      </c>
    </row>
    <row r="37" spans="1:7" ht="12.75">
      <c r="A37" s="38"/>
      <c r="B37" s="39"/>
      <c r="C37" s="50"/>
      <c r="D37" s="39"/>
      <c r="E37" s="40" t="s">
        <v>141</v>
      </c>
      <c r="F37" s="39"/>
      <c r="G37" s="42"/>
    </row>
    <row r="38" spans="1:7" ht="12.75">
      <c r="A38" s="46"/>
      <c r="B38" s="47"/>
      <c r="C38" s="47"/>
      <c r="D38" s="47"/>
      <c r="E38" s="51" t="s">
        <v>142</v>
      </c>
      <c r="F38" s="47" t="s">
        <v>155</v>
      </c>
      <c r="G38" s="48"/>
    </row>
    <row r="39" spans="1:13" ht="12.75">
      <c r="A39" s="72"/>
      <c r="B39" s="68"/>
      <c r="C39" s="68"/>
      <c r="D39" s="68"/>
      <c r="E39" s="73"/>
      <c r="F39" s="68"/>
      <c r="G39" s="69"/>
      <c r="I39" s="1" t="s">
        <v>103</v>
      </c>
      <c r="J39" s="2"/>
      <c r="K39" s="2"/>
      <c r="L39" s="2"/>
      <c r="M39" s="3"/>
    </row>
    <row r="40" spans="1:13" ht="25.5">
      <c r="A40" s="67" t="s">
        <v>121</v>
      </c>
      <c r="B40" s="20"/>
      <c r="C40" s="20"/>
      <c r="D40" s="20"/>
      <c r="E40" s="20"/>
      <c r="F40" s="20"/>
      <c r="G40" s="28"/>
      <c r="I40" s="4"/>
      <c r="J40" s="15" t="s">
        <v>62</v>
      </c>
      <c r="K40" s="15" t="s">
        <v>92</v>
      </c>
      <c r="L40" s="15" t="s">
        <v>93</v>
      </c>
      <c r="M40" s="16" t="s">
        <v>94</v>
      </c>
    </row>
    <row r="41" spans="1:13" ht="12.75">
      <c r="A41" s="25"/>
      <c r="B41" s="20"/>
      <c r="C41" s="20"/>
      <c r="D41" s="20"/>
      <c r="E41" s="20"/>
      <c r="F41" s="20"/>
      <c r="G41" s="28"/>
      <c r="I41" s="4"/>
      <c r="J41" s="5"/>
      <c r="K41" s="17" t="s">
        <v>97</v>
      </c>
      <c r="L41" s="17" t="s">
        <v>96</v>
      </c>
      <c r="M41" s="37" t="s">
        <v>95</v>
      </c>
    </row>
    <row r="42" spans="1:13" ht="12.75">
      <c r="A42" s="29" t="s">
        <v>122</v>
      </c>
      <c r="B42" s="20"/>
      <c r="C42" s="20"/>
      <c r="D42" s="20"/>
      <c r="E42" s="20"/>
      <c r="F42" s="20"/>
      <c r="G42" s="28"/>
      <c r="I42" s="4"/>
      <c r="J42" s="5" t="s">
        <v>87</v>
      </c>
      <c r="K42" s="35">
        <v>14</v>
      </c>
      <c r="L42" s="33">
        <v>12.3</v>
      </c>
      <c r="M42" s="36">
        <v>123</v>
      </c>
    </row>
    <row r="43" spans="1:14" ht="12.75">
      <c r="A43" s="25"/>
      <c r="B43" s="20" t="s">
        <v>177</v>
      </c>
      <c r="C43" s="20"/>
      <c r="D43" s="20"/>
      <c r="E43" s="20"/>
      <c r="F43" s="20"/>
      <c r="G43" s="28"/>
      <c r="I43" s="4"/>
      <c r="J43" s="5" t="s">
        <v>88</v>
      </c>
      <c r="K43" s="35" t="s">
        <v>98</v>
      </c>
      <c r="L43" s="33">
        <v>17.3</v>
      </c>
      <c r="M43" s="36" t="s">
        <v>100</v>
      </c>
      <c r="N43" t="s">
        <v>148</v>
      </c>
    </row>
    <row r="44" spans="1:13" ht="12.75">
      <c r="A44" s="25"/>
      <c r="B44" s="20"/>
      <c r="C44" s="26" t="s">
        <v>123</v>
      </c>
      <c r="D44" s="20">
        <v>18</v>
      </c>
      <c r="E44" s="20" t="s">
        <v>2</v>
      </c>
      <c r="F44" s="20"/>
      <c r="G44" s="28"/>
      <c r="I44" s="4"/>
      <c r="J44" s="5" t="s">
        <v>89</v>
      </c>
      <c r="K44" s="35" t="s">
        <v>98</v>
      </c>
      <c r="L44" s="33">
        <v>18.7</v>
      </c>
      <c r="M44" s="36" t="s">
        <v>101</v>
      </c>
    </row>
    <row r="45" spans="1:13" ht="12.75">
      <c r="A45" s="25"/>
      <c r="B45" s="20"/>
      <c r="C45" s="26" t="s">
        <v>133</v>
      </c>
      <c r="D45" s="20">
        <f>E12</f>
        <v>13</v>
      </c>
      <c r="E45" s="20" t="s">
        <v>2</v>
      </c>
      <c r="F45" s="20"/>
      <c r="G45" s="28"/>
      <c r="I45" s="4"/>
      <c r="J45" s="5" t="s">
        <v>90</v>
      </c>
      <c r="K45" s="35">
        <v>8</v>
      </c>
      <c r="L45" s="33">
        <v>17.4</v>
      </c>
      <c r="M45" s="36">
        <v>139</v>
      </c>
    </row>
    <row r="46" spans="1:13" ht="12.75">
      <c r="A46" s="25"/>
      <c r="B46" s="20"/>
      <c r="C46" s="26" t="s">
        <v>92</v>
      </c>
      <c r="D46" s="20">
        <v>6</v>
      </c>
      <c r="E46" s="20" t="s">
        <v>134</v>
      </c>
      <c r="F46" s="20"/>
      <c r="G46" s="28"/>
      <c r="I46" s="4"/>
      <c r="J46" s="5" t="s">
        <v>91</v>
      </c>
      <c r="K46" s="35" t="s">
        <v>99</v>
      </c>
      <c r="L46" s="33">
        <v>18.5</v>
      </c>
      <c r="M46" s="36" t="s">
        <v>102</v>
      </c>
    </row>
    <row r="47" spans="1:13" ht="12.75">
      <c r="A47" s="25"/>
      <c r="B47" s="20"/>
      <c r="C47" s="26" t="s">
        <v>131</v>
      </c>
      <c r="D47" s="30">
        <v>0.5</v>
      </c>
      <c r="E47" s="20"/>
      <c r="F47" s="20"/>
      <c r="G47" s="28"/>
      <c r="I47" s="4"/>
      <c r="J47" s="5"/>
      <c r="K47" s="5"/>
      <c r="L47" s="5"/>
      <c r="M47" s="6"/>
    </row>
    <row r="48" spans="1:13" ht="12.75">
      <c r="A48" s="25"/>
      <c r="B48" s="20"/>
      <c r="C48" s="26"/>
      <c r="D48" s="20"/>
      <c r="E48" s="20"/>
      <c r="F48" s="20"/>
      <c r="G48" s="28"/>
      <c r="I48" s="4"/>
      <c r="J48" s="5" t="s">
        <v>104</v>
      </c>
      <c r="K48" s="5"/>
      <c r="L48" s="5"/>
      <c r="M48" s="37">
        <v>110</v>
      </c>
    </row>
    <row r="49" spans="1:13" ht="12.75">
      <c r="A49" s="23"/>
      <c r="B49" s="21"/>
      <c r="C49" s="21"/>
      <c r="D49" s="21"/>
      <c r="E49" s="21"/>
      <c r="F49" s="21"/>
      <c r="G49" s="22"/>
      <c r="I49" s="8"/>
      <c r="J49" s="9"/>
      <c r="K49" s="9"/>
      <c r="L49" s="9"/>
      <c r="M49" s="11"/>
    </row>
    <row r="50" spans="1:7" ht="12.75">
      <c r="A50" s="58" t="s">
        <v>126</v>
      </c>
      <c r="B50" s="21"/>
      <c r="C50" s="21"/>
      <c r="D50" s="21"/>
      <c r="E50" s="21"/>
      <c r="F50" s="21"/>
      <c r="G50" s="22"/>
    </row>
    <row r="51" spans="1:9" ht="12.75">
      <c r="A51" s="23"/>
      <c r="B51" s="21"/>
      <c r="C51" s="24" t="s">
        <v>124</v>
      </c>
      <c r="D51" s="63">
        <f>D45/D44</f>
        <v>0.7222222222222222</v>
      </c>
      <c r="E51" s="21" t="s">
        <v>125</v>
      </c>
      <c r="F51" s="21"/>
      <c r="G51" s="22"/>
      <c r="I51" s="54" t="s">
        <v>146</v>
      </c>
    </row>
    <row r="52" spans="1:9" ht="12.75">
      <c r="A52" s="23"/>
      <c r="B52" s="21"/>
      <c r="C52" s="21"/>
      <c r="D52" s="21"/>
      <c r="E52" s="21"/>
      <c r="F52" s="21"/>
      <c r="G52" s="22"/>
      <c r="I52" s="55" t="s">
        <v>149</v>
      </c>
    </row>
    <row r="53" spans="1:9" ht="12.75">
      <c r="A53" s="23"/>
      <c r="B53" s="21"/>
      <c r="C53" s="24" t="s">
        <v>127</v>
      </c>
      <c r="D53" s="64">
        <f>F35*365</f>
        <v>3881.353846153846</v>
      </c>
      <c r="E53" s="21" t="s">
        <v>128</v>
      </c>
      <c r="F53" s="21"/>
      <c r="G53" s="22"/>
      <c r="I53" t="s">
        <v>147</v>
      </c>
    </row>
    <row r="54" spans="1:7" ht="12.75">
      <c r="A54" s="23"/>
      <c r="B54" s="21"/>
      <c r="C54" s="24" t="s">
        <v>129</v>
      </c>
      <c r="D54" s="21">
        <f>D53*D51</f>
        <v>2803.2</v>
      </c>
      <c r="E54" s="21" t="s">
        <v>130</v>
      </c>
      <c r="F54" s="21"/>
      <c r="G54" s="22"/>
    </row>
    <row r="55" spans="1:7" ht="12.75">
      <c r="A55" s="23"/>
      <c r="B55" s="21"/>
      <c r="C55" s="21"/>
      <c r="D55" s="21"/>
      <c r="E55" s="21"/>
      <c r="F55" s="21"/>
      <c r="G55" s="22"/>
    </row>
    <row r="56" spans="1:7" ht="12.75">
      <c r="A56" s="23"/>
      <c r="B56" s="65" t="s">
        <v>150</v>
      </c>
      <c r="C56" s="21"/>
      <c r="D56" s="21"/>
      <c r="E56" s="21"/>
      <c r="F56" s="21"/>
      <c r="G56" s="22"/>
    </row>
    <row r="57" spans="1:7" ht="12.75">
      <c r="A57" s="23"/>
      <c r="B57" s="21"/>
      <c r="C57" s="24" t="s">
        <v>132</v>
      </c>
      <c r="D57" s="64">
        <f>D54/(D47*D46)</f>
        <v>934.4</v>
      </c>
      <c r="E57" s="21" t="s">
        <v>151</v>
      </c>
      <c r="F57" s="21"/>
      <c r="G57" s="22"/>
    </row>
    <row r="58" spans="1:7" ht="12.75">
      <c r="A58" s="38"/>
      <c r="B58" s="39"/>
      <c r="C58" s="56" t="s">
        <v>152</v>
      </c>
      <c r="D58" s="41"/>
      <c r="E58" s="39"/>
      <c r="F58" s="39"/>
      <c r="G58" s="42"/>
    </row>
    <row r="59" spans="1:7" ht="12.75">
      <c r="A59" s="38"/>
      <c r="B59" s="39"/>
      <c r="C59" s="56" t="s">
        <v>153</v>
      </c>
      <c r="D59" s="39"/>
      <c r="E59" s="39"/>
      <c r="F59" s="39"/>
      <c r="G59" s="42"/>
    </row>
    <row r="60" spans="1:7" ht="12.75">
      <c r="A60" s="38"/>
      <c r="B60" s="39"/>
      <c r="C60" s="50"/>
      <c r="D60" s="45" t="s">
        <v>135</v>
      </c>
      <c r="E60" s="50"/>
      <c r="F60" s="39"/>
      <c r="G60" s="42"/>
    </row>
    <row r="61" spans="1:7" ht="12.75">
      <c r="A61" s="46"/>
      <c r="B61" s="47"/>
      <c r="C61" s="47"/>
      <c r="D61" s="47"/>
      <c r="E61" s="47"/>
      <c r="F61" s="47"/>
      <c r="G61" s="48"/>
    </row>
    <row r="62" spans="1:7" ht="12.75">
      <c r="A62" s="72"/>
      <c r="B62" s="68"/>
      <c r="C62" s="68"/>
      <c r="D62" s="68"/>
      <c r="E62" s="68"/>
      <c r="F62" s="68"/>
      <c r="G62" s="69"/>
    </row>
    <row r="63" spans="1:7" ht="15">
      <c r="A63" s="67" t="s">
        <v>157</v>
      </c>
      <c r="B63" s="20"/>
      <c r="C63" s="20"/>
      <c r="D63" s="20"/>
      <c r="E63" s="20"/>
      <c r="F63" s="20"/>
      <c r="G63" s="28"/>
    </row>
    <row r="64" spans="1:7" ht="12.75">
      <c r="A64" s="25" t="s">
        <v>165</v>
      </c>
      <c r="B64" s="20"/>
      <c r="C64" s="20"/>
      <c r="D64" s="20"/>
      <c r="E64" s="20"/>
      <c r="F64" s="20"/>
      <c r="G64" s="28"/>
    </row>
    <row r="65" spans="1:7" ht="12.75">
      <c r="A65" s="25" t="s">
        <v>158</v>
      </c>
      <c r="B65" s="20"/>
      <c r="C65" s="20"/>
      <c r="D65" s="20"/>
      <c r="E65" s="20"/>
      <c r="F65" s="30">
        <v>0.15</v>
      </c>
      <c r="G65" s="28"/>
    </row>
    <row r="66" spans="1:7" ht="12.75">
      <c r="A66" s="23" t="s">
        <v>159</v>
      </c>
      <c r="B66" s="21"/>
      <c r="C66" s="21"/>
      <c r="D66" s="21"/>
      <c r="E66" s="21"/>
      <c r="F66" s="74">
        <f>1-F65-E11</f>
        <v>0.6499999999999999</v>
      </c>
      <c r="G66" s="22"/>
    </row>
    <row r="67" spans="1:7" ht="12.75">
      <c r="A67" s="23"/>
      <c r="B67" s="21"/>
      <c r="C67" s="21"/>
      <c r="D67" s="21"/>
      <c r="E67" s="21"/>
      <c r="F67" s="74"/>
      <c r="G67" s="22"/>
    </row>
    <row r="68" spans="1:7" ht="12.75">
      <c r="A68" s="23" t="s">
        <v>160</v>
      </c>
      <c r="B68" s="21"/>
      <c r="C68" s="21"/>
      <c r="D68" s="21"/>
      <c r="E68" s="21"/>
      <c r="F68" s="21"/>
      <c r="G68" s="22"/>
    </row>
    <row r="69" spans="1:7" ht="12.75">
      <c r="A69" s="23"/>
      <c r="B69" s="21" t="s">
        <v>161</v>
      </c>
      <c r="C69" s="21"/>
      <c r="D69" s="21"/>
      <c r="E69" s="21"/>
      <c r="F69" s="21">
        <f>(E6*D30/E11)*13*7*24</f>
        <v>3456000</v>
      </c>
      <c r="G69" s="22" t="s">
        <v>162</v>
      </c>
    </row>
    <row r="70" spans="1:7" ht="12.75">
      <c r="A70" s="23" t="s">
        <v>163</v>
      </c>
      <c r="B70" s="21"/>
      <c r="C70" s="21"/>
      <c r="D70" s="21"/>
      <c r="E70" s="21"/>
      <c r="F70" s="21"/>
      <c r="G70" s="22"/>
    </row>
    <row r="71" spans="1:7" ht="12.75">
      <c r="A71" s="23"/>
      <c r="B71" s="21" t="s">
        <v>164</v>
      </c>
      <c r="C71" s="21"/>
      <c r="D71" s="21"/>
      <c r="E71" s="21"/>
      <c r="F71" s="21">
        <f>F69*F66</f>
        <v>2246399.9999999995</v>
      </c>
      <c r="G71" s="22" t="s">
        <v>162</v>
      </c>
    </row>
    <row r="72" spans="1:7" ht="12.75">
      <c r="A72" s="25"/>
      <c r="B72" s="20"/>
      <c r="C72" s="20"/>
      <c r="D72" s="20"/>
      <c r="E72" s="20"/>
      <c r="F72" s="20"/>
      <c r="G72" s="28"/>
    </row>
    <row r="73" spans="1:7" ht="12.75">
      <c r="A73" s="25" t="s">
        <v>173</v>
      </c>
      <c r="B73" s="20"/>
      <c r="C73" s="20"/>
      <c r="D73" s="20"/>
      <c r="E73" s="20"/>
      <c r="F73" s="20">
        <v>24</v>
      </c>
      <c r="G73" s="28" t="s">
        <v>168</v>
      </c>
    </row>
    <row r="74" spans="1:7" ht="12.75">
      <c r="A74" s="25" t="s">
        <v>174</v>
      </c>
      <c r="B74" s="20"/>
      <c r="C74" s="20"/>
      <c r="D74" s="20"/>
      <c r="E74" s="20"/>
      <c r="F74" s="20">
        <v>1.15</v>
      </c>
      <c r="G74" s="28"/>
    </row>
    <row r="75" spans="1:7" ht="12.75">
      <c r="A75" s="25" t="s">
        <v>169</v>
      </c>
      <c r="B75" s="20"/>
      <c r="C75" s="20"/>
      <c r="D75" s="20"/>
      <c r="E75" s="20"/>
      <c r="F75" s="20">
        <v>3</v>
      </c>
      <c r="G75" s="28"/>
    </row>
    <row r="76" spans="1:7" ht="12.75">
      <c r="A76" s="23" t="s">
        <v>170</v>
      </c>
      <c r="B76" s="21"/>
      <c r="C76" s="21"/>
      <c r="D76" s="21"/>
      <c r="E76" s="21"/>
      <c r="F76" s="21">
        <f>F73*F75*13*7*24*F74</f>
        <v>180835.19999999998</v>
      </c>
      <c r="G76" s="22" t="s">
        <v>171</v>
      </c>
    </row>
    <row r="77" spans="1:7" ht="12.75">
      <c r="A77" s="23" t="s">
        <v>172</v>
      </c>
      <c r="B77" s="21"/>
      <c r="C77" s="21"/>
      <c r="D77" s="21"/>
      <c r="E77" s="21"/>
      <c r="F77" s="64">
        <f>F71/F76</f>
        <v>12.422360248447204</v>
      </c>
      <c r="G77" s="22"/>
    </row>
    <row r="78" spans="1:7" ht="12.75">
      <c r="A78" s="75"/>
      <c r="B78" s="76"/>
      <c r="C78" s="76"/>
      <c r="D78" s="76"/>
      <c r="E78" s="76"/>
      <c r="F78" s="76"/>
      <c r="G78" s="77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8" sqref="C8"/>
    </sheetView>
  </sheetViews>
  <sheetFormatPr defaultColWidth="9.140625" defaultRowHeight="12.75"/>
  <cols>
    <col min="6" max="6" width="10.7109375" style="0" customWidth="1"/>
  </cols>
  <sheetData>
    <row r="1" ht="18">
      <c r="A1" s="19" t="s">
        <v>137</v>
      </c>
    </row>
    <row r="4" spans="1:3" ht="12.75">
      <c r="A4" t="s">
        <v>51</v>
      </c>
      <c r="B4" s="13" t="s">
        <v>52</v>
      </c>
      <c r="C4" t="s">
        <v>53</v>
      </c>
    </row>
    <row r="5" spans="2:3" ht="12.75">
      <c r="B5" s="13" t="s">
        <v>54</v>
      </c>
      <c r="C5" t="s">
        <v>55</v>
      </c>
    </row>
    <row r="6" spans="2:3" ht="12.75">
      <c r="B6" s="13" t="s">
        <v>56</v>
      </c>
      <c r="C6" t="s">
        <v>176</v>
      </c>
    </row>
    <row r="7" spans="2:3" ht="12.75">
      <c r="B7" s="13" t="s">
        <v>57</v>
      </c>
      <c r="C7" t="s">
        <v>58</v>
      </c>
    </row>
    <row r="8" spans="2:3" ht="12.75">
      <c r="B8" s="13" t="s">
        <v>83</v>
      </c>
      <c r="C8" t="s">
        <v>85</v>
      </c>
    </row>
    <row r="9" spans="2:3" ht="12.75">
      <c r="B9" s="13" t="s">
        <v>84</v>
      </c>
      <c r="C9" t="s">
        <v>105</v>
      </c>
    </row>
    <row r="10" spans="2:3" ht="12.75">
      <c r="B10" s="13" t="s">
        <v>144</v>
      </c>
      <c r="C10" t="s">
        <v>145</v>
      </c>
    </row>
    <row r="11" spans="2:3" ht="12.75">
      <c r="B11" s="13" t="s">
        <v>166</v>
      </c>
      <c r="C11" t="s">
        <v>167</v>
      </c>
    </row>
    <row r="13" spans="1:6" ht="12.75">
      <c r="A13" s="1" t="s">
        <v>136</v>
      </c>
      <c r="B13" s="2"/>
      <c r="C13" s="2"/>
      <c r="D13" s="2"/>
      <c r="E13" s="2"/>
      <c r="F13" s="3"/>
    </row>
    <row r="14" spans="1:6" ht="12.75">
      <c r="A14" s="12" t="s">
        <v>22</v>
      </c>
      <c r="B14" s="5" t="s">
        <v>23</v>
      </c>
      <c r="C14" s="5"/>
      <c r="D14" s="5"/>
      <c r="E14" s="5"/>
      <c r="F14" s="6"/>
    </row>
    <row r="15" spans="1:6" ht="12.75">
      <c r="A15" s="4"/>
      <c r="B15" s="5" t="s">
        <v>24</v>
      </c>
      <c r="C15" s="5"/>
      <c r="D15" s="5"/>
      <c r="E15" s="5"/>
      <c r="F15" s="6"/>
    </row>
    <row r="16" spans="1:6" ht="12.75">
      <c r="A16" s="4"/>
      <c r="B16" s="5" t="s">
        <v>25</v>
      </c>
      <c r="C16" s="5"/>
      <c r="D16" s="5"/>
      <c r="E16" s="5"/>
      <c r="F16" s="6"/>
    </row>
    <row r="17" spans="1:6" ht="12.75">
      <c r="A17" s="4"/>
      <c r="B17" s="5" t="s">
        <v>28</v>
      </c>
      <c r="C17" s="5"/>
      <c r="D17" s="5"/>
      <c r="E17" s="5"/>
      <c r="F17" s="6"/>
    </row>
    <row r="18" spans="1:6" ht="12.75">
      <c r="A18" s="4"/>
      <c r="B18" s="5" t="s">
        <v>29</v>
      </c>
      <c r="C18" s="5"/>
      <c r="D18" s="5"/>
      <c r="E18" s="5"/>
      <c r="F18" s="6"/>
    </row>
    <row r="19" spans="1:6" ht="12.75">
      <c r="A19" s="4"/>
      <c r="B19" s="5" t="s">
        <v>33</v>
      </c>
      <c r="C19" s="5"/>
      <c r="D19" s="5"/>
      <c r="E19" s="5"/>
      <c r="F19" s="6"/>
    </row>
    <row r="20" spans="1:6" ht="12.75">
      <c r="A20" s="4"/>
      <c r="B20" s="5" t="s">
        <v>34</v>
      </c>
      <c r="C20" s="5"/>
      <c r="D20" s="5"/>
      <c r="E20" s="5"/>
      <c r="F20" s="6"/>
    </row>
    <row r="21" spans="1:6" ht="12.75">
      <c r="A21" s="4"/>
      <c r="B21" s="5"/>
      <c r="C21" s="5"/>
      <c r="D21" s="5"/>
      <c r="E21" s="5"/>
      <c r="F21" s="6"/>
    </row>
    <row r="22" spans="1:6" ht="12.75">
      <c r="A22" s="4" t="s">
        <v>36</v>
      </c>
      <c r="B22" s="5" t="s">
        <v>37</v>
      </c>
      <c r="C22" s="5"/>
      <c r="D22" s="5"/>
      <c r="E22" s="5"/>
      <c r="F22" s="6"/>
    </row>
    <row r="23" spans="1:6" ht="12.75">
      <c r="A23" s="4"/>
      <c r="B23" s="5" t="s">
        <v>39</v>
      </c>
      <c r="C23" s="5"/>
      <c r="D23" s="5"/>
      <c r="E23" s="5"/>
      <c r="F23" s="6"/>
    </row>
    <row r="24" spans="1:6" ht="12.75">
      <c r="A24" s="4"/>
      <c r="B24" s="5" t="s">
        <v>40</v>
      </c>
      <c r="C24" s="5"/>
      <c r="D24" s="5"/>
      <c r="E24" s="5"/>
      <c r="F24" s="6"/>
    </row>
    <row r="25" spans="1:6" ht="12.75">
      <c r="A25" s="4"/>
      <c r="B25" s="5" t="s">
        <v>42</v>
      </c>
      <c r="C25" s="5"/>
      <c r="D25" s="5"/>
      <c r="E25" s="5"/>
      <c r="F25" s="6"/>
    </row>
    <row r="26" spans="1:6" ht="12.75">
      <c r="A26" s="4"/>
      <c r="B26" s="5" t="s">
        <v>43</v>
      </c>
      <c r="C26" s="5"/>
      <c r="D26" s="5"/>
      <c r="E26" s="5"/>
      <c r="F26" s="6"/>
    </row>
    <row r="27" spans="1:6" ht="12.75">
      <c r="A27" s="4"/>
      <c r="B27" s="5" t="s">
        <v>44</v>
      </c>
      <c r="C27" s="5"/>
      <c r="D27" s="5"/>
      <c r="E27" s="5"/>
      <c r="F27" s="6"/>
    </row>
    <row r="28" spans="1:6" ht="12.75">
      <c r="A28" s="4"/>
      <c r="B28" s="5" t="s">
        <v>46</v>
      </c>
      <c r="C28" s="5"/>
      <c r="D28" s="5"/>
      <c r="E28" s="5"/>
      <c r="F28" s="6"/>
    </row>
    <row r="29" spans="1:6" ht="12.75">
      <c r="A29" s="4"/>
      <c r="B29" s="5" t="s">
        <v>47</v>
      </c>
      <c r="C29" s="5"/>
      <c r="D29" s="5"/>
      <c r="E29" s="5"/>
      <c r="F29" s="6"/>
    </row>
    <row r="30" spans="1:6" ht="12.75">
      <c r="A30" s="8"/>
      <c r="B30" s="9" t="s">
        <v>49</v>
      </c>
      <c r="C30" s="9"/>
      <c r="D30" s="9"/>
      <c r="E30" s="9"/>
      <c r="F30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Svehla</dc:creator>
  <cp:keywords/>
  <dc:description/>
  <cp:lastModifiedBy>Kati Svehla</cp:lastModifiedBy>
  <dcterms:created xsi:type="dcterms:W3CDTF">2010-02-25T09:16:44Z</dcterms:created>
  <dcterms:modified xsi:type="dcterms:W3CDTF">2010-05-04T14:31:13Z</dcterms:modified>
  <cp:category/>
  <cp:version/>
  <cp:contentType/>
  <cp:contentStatus/>
</cp:coreProperties>
</file>